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C312E423-22F6-4E3E-8928-9DAD97B772C1}" xr6:coauthVersionLast="45" xr6:coauthVersionMax="45" xr10:uidLastSave="{00000000-0000-0000-0000-000000000000}"/>
  <bookViews>
    <workbookView xWindow="-108" yWindow="-108" windowWidth="23256" windowHeight="12576" tabRatio="932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37" l="1"/>
  <c r="F21" i="37"/>
  <c r="F22" i="37"/>
  <c r="F24" i="37"/>
  <c r="D49" i="37" l="1"/>
  <c r="E30" i="37"/>
  <c r="E27" i="37"/>
  <c r="E23" i="37"/>
  <c r="E21" i="37"/>
  <c r="E20" i="37" l="1"/>
  <c r="F28" i="37" s="1"/>
  <c r="D49" i="36"/>
  <c r="E30" i="36"/>
  <c r="E27" i="36"/>
  <c r="E23" i="36"/>
  <c r="E21" i="36"/>
  <c r="F35" i="37" l="1"/>
  <c r="F34" i="37" s="1"/>
  <c r="F33" i="37" s="1"/>
  <c r="F31" i="37"/>
  <c r="F29" i="37"/>
  <c r="F25" i="37"/>
  <c r="F32" i="37"/>
  <c r="F27" i="37"/>
  <c r="F26" i="37" s="1"/>
  <c r="E20" i="36"/>
  <c r="F29" i="36" s="1"/>
  <c r="D49" i="35"/>
  <c r="E30" i="35"/>
  <c r="E27" i="35"/>
  <c r="E23" i="35"/>
  <c r="E21" i="35"/>
  <c r="F23" i="37" l="1"/>
  <c r="F30" i="37"/>
  <c r="F25" i="36"/>
  <c r="F35" i="36"/>
  <c r="F34" i="36" s="1"/>
  <c r="F33" i="36" s="1"/>
  <c r="F24" i="36"/>
  <c r="F32" i="36"/>
  <c r="F31" i="36"/>
  <c r="F28" i="36"/>
  <c r="F27" i="36" s="1"/>
  <c r="F26" i="36" s="1"/>
  <c r="E20" i="35"/>
  <c r="F28" i="35" s="1"/>
  <c r="D49" i="34"/>
  <c r="E30" i="34"/>
  <c r="E27" i="34"/>
  <c r="E23" i="34"/>
  <c r="E21" i="34"/>
  <c r="F30" i="36" l="1"/>
  <c r="F23" i="36"/>
  <c r="F22" i="36" s="1"/>
  <c r="F21" i="36" s="1"/>
  <c r="F35" i="35"/>
  <c r="F34" i="35" s="1"/>
  <c r="F33" i="35" s="1"/>
  <c r="F29" i="35"/>
  <c r="F27" i="35" s="1"/>
  <c r="F26" i="35" s="1"/>
  <c r="F31" i="35"/>
  <c r="F24" i="35"/>
  <c r="F25" i="35"/>
  <c r="F32" i="35"/>
  <c r="E20" i="34"/>
  <c r="F32" i="34" s="1"/>
  <c r="D49" i="33"/>
  <c r="E30" i="33"/>
  <c r="E27" i="33"/>
  <c r="E23" i="33"/>
  <c r="E21" i="33"/>
  <c r="F20" i="36" l="1"/>
  <c r="F23" i="35"/>
  <c r="F30" i="35"/>
  <c r="F24" i="34"/>
  <c r="F35" i="34"/>
  <c r="F34" i="34" s="1"/>
  <c r="F33" i="34" s="1"/>
  <c r="F29" i="34"/>
  <c r="F25" i="34"/>
  <c r="F23" i="34" s="1"/>
  <c r="F31" i="34"/>
  <c r="F30" i="34" s="1"/>
  <c r="F28" i="34"/>
  <c r="F27" i="34" s="1"/>
  <c r="F26" i="34" s="1"/>
  <c r="E20" i="33"/>
  <c r="F29" i="33" s="1"/>
  <c r="E30" i="32"/>
  <c r="D49" i="32"/>
  <c r="E27" i="32"/>
  <c r="E23" i="32"/>
  <c r="E21" i="32"/>
  <c r="F22" i="35" l="1"/>
  <c r="F21" i="35" s="1"/>
  <c r="F20" i="35"/>
  <c r="F20" i="34"/>
  <c r="F22" i="34"/>
  <c r="F21" i="34" s="1"/>
  <c r="F25" i="33"/>
  <c r="F32" i="33"/>
  <c r="F31" i="33"/>
  <c r="F30" i="33" s="1"/>
  <c r="F24" i="33"/>
  <c r="F28" i="33"/>
  <c r="F27" i="33" s="1"/>
  <c r="F26" i="33" s="1"/>
  <c r="F35" i="33"/>
  <c r="F34" i="33" s="1"/>
  <c r="F33" i="33" s="1"/>
  <c r="E20" i="32"/>
  <c r="F24" i="32" s="1"/>
  <c r="E30" i="31"/>
  <c r="E27" i="31"/>
  <c r="E23" i="31"/>
  <c r="E21" i="31"/>
  <c r="F23" i="33" l="1"/>
  <c r="F22" i="33" s="1"/>
  <c r="F21" i="33" s="1"/>
  <c r="F35" i="32"/>
  <c r="F34" i="32" s="1"/>
  <c r="F33" i="32" s="1"/>
  <c r="F31" i="32"/>
  <c r="F29" i="32"/>
  <c r="F28" i="32"/>
  <c r="F25" i="32"/>
  <c r="F23" i="32" s="1"/>
  <c r="F22" i="32" s="1"/>
  <c r="F21" i="32" s="1"/>
  <c r="F32" i="32"/>
  <c r="E20" i="31"/>
  <c r="F24" i="31" s="1"/>
  <c r="E30" i="30"/>
  <c r="E27" i="30"/>
  <c r="E23" i="30"/>
  <c r="E21" i="30"/>
  <c r="F20" i="33" l="1"/>
  <c r="F27" i="32"/>
  <c r="F26" i="32" s="1"/>
  <c r="F30" i="32"/>
  <c r="F32" i="31"/>
  <c r="F31" i="31"/>
  <c r="F29" i="31"/>
  <c r="F25" i="31"/>
  <c r="F23" i="31" s="1"/>
  <c r="F22" i="31" s="1"/>
  <c r="F21" i="31" s="1"/>
  <c r="F28" i="31"/>
  <c r="F35" i="31"/>
  <c r="F34" i="31" s="1"/>
  <c r="F33" i="31" s="1"/>
  <c r="E20" i="30"/>
  <c r="F35" i="30" s="1"/>
  <c r="F34" i="30" s="1"/>
  <c r="F33" i="30" s="1"/>
  <c r="E30" i="29"/>
  <c r="E27" i="29"/>
  <c r="E23" i="29"/>
  <c r="E21" i="29"/>
  <c r="F20" i="32" l="1"/>
  <c r="F30" i="31"/>
  <c r="F27" i="31"/>
  <c r="F26" i="31" s="1"/>
  <c r="F25" i="30"/>
  <c r="F29" i="30"/>
  <c r="F28" i="30"/>
  <c r="F32" i="30"/>
  <c r="F31" i="30"/>
  <c r="F24" i="30"/>
  <c r="E20" i="29"/>
  <c r="F31" i="29" s="1"/>
  <c r="E30" i="28"/>
  <c r="E27" i="28"/>
  <c r="E23" i="28"/>
  <c r="E21" i="28"/>
  <c r="F20" i="31" l="1"/>
  <c r="F30" i="30"/>
  <c r="F23" i="30"/>
  <c r="F22" i="30" s="1"/>
  <c r="F21" i="30" s="1"/>
  <c r="F27" i="30"/>
  <c r="F26" i="30" s="1"/>
  <c r="F32" i="29"/>
  <c r="F30" i="29" s="1"/>
  <c r="F28" i="29"/>
  <c r="F29" i="29"/>
  <c r="F35" i="29"/>
  <c r="F34" i="29" s="1"/>
  <c r="F33" i="29" s="1"/>
  <c r="F25" i="29"/>
  <c r="F24" i="29"/>
  <c r="E20" i="28"/>
  <c r="E31" i="27"/>
  <c r="E28" i="27"/>
  <c r="E24" i="27"/>
  <c r="E22" i="27"/>
  <c r="F20" i="30" l="1"/>
  <c r="F23" i="29"/>
  <c r="F22" i="29" s="1"/>
  <c r="F21" i="29" s="1"/>
  <c r="F27" i="29"/>
  <c r="F26" i="29" s="1"/>
  <c r="F24" i="28"/>
  <c r="F25" i="28"/>
  <c r="F35" i="28"/>
  <c r="F34" i="28" s="1"/>
  <c r="F33" i="28" s="1"/>
  <c r="F29" i="28"/>
  <c r="F32" i="28"/>
  <c r="F28" i="28"/>
  <c r="F31" i="28"/>
  <c r="E21" i="27"/>
  <c r="E22" i="26"/>
  <c r="F30" i="28" l="1"/>
  <c r="F20" i="29"/>
  <c r="F27" i="28"/>
  <c r="F26" i="28"/>
  <c r="F23" i="28"/>
  <c r="F23" i="27"/>
  <c r="F22" i="27" s="1"/>
  <c r="F32" i="27"/>
  <c r="F31" i="27" s="1"/>
  <c r="F25" i="27"/>
  <c r="F33" i="27"/>
  <c r="F36" i="27"/>
  <c r="F35" i="27" s="1"/>
  <c r="F34" i="27" s="1"/>
  <c r="F30" i="27"/>
  <c r="F29" i="27"/>
  <c r="E31" i="26"/>
  <c r="E28" i="26"/>
  <c r="E24" i="26"/>
  <c r="F26" i="26" s="1"/>
  <c r="F20" i="28" l="1"/>
  <c r="F22" i="28"/>
  <c r="F21" i="28" s="1"/>
  <c r="F28" i="27"/>
  <c r="F27" i="27" s="1"/>
  <c r="F26" i="27" s="1"/>
  <c r="F24" i="27" s="1"/>
  <c r="F21" i="27" s="1"/>
  <c r="E21" i="26"/>
  <c r="F23" i="26" s="1"/>
  <c r="F22" i="26" s="1"/>
  <c r="F36" i="26" l="1"/>
  <c r="F34" i="26"/>
  <c r="F33" i="26"/>
  <c r="F29" i="26"/>
  <c r="F27" i="26"/>
  <c r="F32" i="26"/>
  <c r="F35" i="26"/>
  <c r="F30" i="26"/>
  <c r="F25" i="26"/>
  <c r="F24" i="26" s="1"/>
  <c r="F28" i="26" l="1"/>
  <c r="F31" i="26"/>
  <c r="F21" i="26" l="1"/>
</calcChain>
</file>

<file path=xl/sharedStrings.xml><?xml version="1.0" encoding="utf-8"?>
<sst xmlns="http://schemas.openxmlformats.org/spreadsheetml/2006/main" count="646" uniqueCount="58">
  <si>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</si>
  <si>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</si>
  <si>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</si>
  <si>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</si>
  <si>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</si>
  <si>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</si>
  <si>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</si>
  <si>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</si>
  <si>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</si>
  <si>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</si>
  <si>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</si>
  <si>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</si>
  <si>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</si>
  <si>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</si>
  <si>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</si>
  <si>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</si>
  <si>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</si>
  <si>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</si>
  <si>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</si>
  <si>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</si>
  <si>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</si>
  <si>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</si>
  <si>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</si>
  <si>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</si>
  <si>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</si>
  <si>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</si>
  <si>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</si>
  <si>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</si>
  <si>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</si>
  <si>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</si>
  <si>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</si>
  <si>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</si>
  <si>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</si>
  <si>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</si>
  <si>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</si>
  <si>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</si>
  <si>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</si>
  <si>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</si>
  <si>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</si>
  <si>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</si>
  <si>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balancovaná</t>
  </si>
  <si>
    <t>Třída Kapitalizační  CZ0008475506</t>
  </si>
  <si>
    <t>CZ0008475506</t>
  </si>
  <si>
    <t xml:space="preserve">  Státní bezkupónové dluhopisy a ostatní cenné papíry přijímané centrální bankou k refinancování</t>
  </si>
  <si>
    <t xml:space="preserve">    Vydané vládními institucemi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</si>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</sst>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9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3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4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37" xfId="1" applyFont="1" applyFill="1" applyBorder="1" applyAlignment="1">
      <alignment horizontal="left" vertical="center" indent="2"/>
    </xf>
    <xf numFmtId="0" fontId="1" fillId="0" borderId="38" xfId="1" applyFont="1" applyBorder="1" applyAlignment="1">
      <alignment vertical="center"/>
    </xf>
    <xf numFmtId="0" fontId="18" fillId="0" borderId="39" xfId="1" applyFont="1" applyFill="1" applyBorder="1" applyAlignment="1" applyProtection="1">
      <alignment horizontal="center" vertical="center" wrapText="1"/>
    </xf>
    <xf numFmtId="3" fontId="4" fillId="0" borderId="40" xfId="1" applyNumberFormat="1" applyFont="1" applyFill="1" applyBorder="1" applyAlignment="1" applyProtection="1">
      <alignment horizontal="right" vertical="center" indent="1" shrinkToFit="1"/>
      <protection locked="0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8" fillId="0" borderId="13" xfId="1" applyFont="1" applyFill="1" applyBorder="1" applyAlignment="1" applyProtection="1">
      <alignment horizontal="center" vertical="center" wrapText="1"/>
    </xf>
    <xf numFmtId="3" fontId="4" fillId="0" borderId="4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3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4" fontId="1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/>
    <xf numFmtId="0" fontId="1" fillId="0" borderId="0" xfId="1" applyBorder="1" applyAlignment="1">
      <alignment horizontal="left" wrapText="1"/>
    </xf>
    <xf numFmtId="4" fontId="4" fillId="0" borderId="41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Border="1" applyAlignment="1">
      <alignment horizontal="left" wrapText="1"/>
    </xf>
    <xf numFmtId="0" fontId="6" fillId="0" borderId="4" xfId="1" applyFont="1" applyFill="1" applyBorder="1" applyAlignment="1" applyProtection="1">
      <alignment horizontal="center"/>
      <protection hidden="1"/>
    </xf>
    <xf numFmtId="0" fontId="21" fillId="0" borderId="17" xfId="1" applyFont="1" applyFill="1" applyBorder="1" applyAlignment="1">
      <alignment horizontal="center" vertical="center"/>
    </xf>
    <xf numFmtId="0" fontId="21" fillId="0" borderId="26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5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6" xfId="1" applyNumberFormat="1" applyBorder="1" applyAlignment="1">
      <alignment horizontal="right" indent="5"/>
    </xf>
    <xf numFmtId="0" fontId="9" fillId="0" borderId="0" xfId="1" applyFont="1" applyFill="1" applyBorder="1" applyAlignment="1">
      <alignment horizontal="left" vertical="center" wrapText="1"/>
    </xf>
    <xf numFmtId="0" fontId="19" fillId="0" borderId="19" xfId="1" applyFont="1" applyFill="1" applyBorder="1" applyAlignment="1">
      <alignment horizontal="left" vertical="center" wrapText="1"/>
    </xf>
    <xf numFmtId="0" fontId="0" fillId="0" borderId="20" xfId="0" applyFont="1" applyBorder="1" applyAlignment="1">
      <alignment vertical="center" wrapText="1"/>
    </xf>
    <xf numFmtId="0" fontId="0" fillId="0" borderId="44" xfId="0" applyFont="1" applyBorder="1" applyAlignment="1">
      <alignment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29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0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2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A74EAF-A950-416C-9FA5-10FF3F90D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1000EF-5E28-49B1-A535-C7BC34C92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02B737-52BF-46B0-BC16-E7E5B39C86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topLeftCell="A10" workbookViewId="0">
      <selection activeCell="F28" sqref="F2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5" t="s">
        <v>41</v>
      </c>
      <c r="B12" s="125"/>
      <c r="C12" s="99"/>
      <c r="D12" s="15"/>
      <c r="E12" s="129"/>
      <c r="F12" s="129"/>
    </row>
    <row r="13" spans="1:6" x14ac:dyDescent="0.25">
      <c r="A13" s="29"/>
      <c r="B13" s="30"/>
      <c r="C13" s="30"/>
      <c r="D13" s="15"/>
      <c r="E13" s="113"/>
      <c r="F13" s="113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7" ht="15.6" x14ac:dyDescent="0.25">
      <c r="A17" s="38" t="s">
        <v>11</v>
      </c>
      <c r="B17" s="39"/>
      <c r="C17" s="39"/>
      <c r="D17" s="40"/>
      <c r="E17" s="40"/>
      <c r="F17" s="40"/>
    </row>
    <row r="18" spans="1:7" ht="13.8" thickBot="1" x14ac:dyDescent="0.3">
      <c r="A18" s="41"/>
      <c r="B18" s="41"/>
      <c r="C18" s="41"/>
      <c r="D18" s="42"/>
      <c r="E18" s="42"/>
      <c r="F18" s="42"/>
    </row>
    <row r="19" spans="1:7" ht="39.6" x14ac:dyDescent="0.3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8" thickBot="1" x14ac:dyDescent="0.3">
      <c r="A20" s="49"/>
      <c r="B20" s="50"/>
      <c r="C20" s="51"/>
      <c r="D20" s="52"/>
      <c r="E20" s="53" t="s">
        <v>16</v>
      </c>
      <c r="F20" s="54">
        <v>43861</v>
      </c>
      <c r="G20" s="55"/>
    </row>
    <row r="21" spans="1:7" x14ac:dyDescent="0.25">
      <c r="A21" s="56" t="s">
        <v>17</v>
      </c>
      <c r="B21" s="57"/>
      <c r="C21" s="57"/>
      <c r="D21" s="58">
        <v>1</v>
      </c>
      <c r="E21" s="59">
        <f>+E24+E28+E31+E35+E36+E22</f>
        <v>1203810</v>
      </c>
      <c r="F21" s="60">
        <f>+F24+F28+F31+F36+F22</f>
        <v>100.00000000000001</v>
      </c>
    </row>
    <row r="22" spans="1:7" ht="27" customHeight="1" x14ac:dyDescent="0.25">
      <c r="A22" s="126" t="s">
        <v>43</v>
      </c>
      <c r="B22" s="127"/>
      <c r="C22" s="128"/>
      <c r="D22" s="102">
        <v>2</v>
      </c>
      <c r="E22" s="103">
        <f>E23</f>
        <v>0</v>
      </c>
      <c r="F22" s="114">
        <f>+F23</f>
        <v>0</v>
      </c>
    </row>
    <row r="23" spans="1:7" ht="12.75" customHeight="1" x14ac:dyDescent="0.25">
      <c r="A23" s="126" t="s">
        <v>44</v>
      </c>
      <c r="B23" s="127"/>
      <c r="C23" s="128"/>
      <c r="D23" s="102"/>
      <c r="E23" s="103">
        <v>0</v>
      </c>
      <c r="F23" s="114">
        <f>E23/E21*100</f>
        <v>0</v>
      </c>
    </row>
    <row r="24" spans="1:7" x14ac:dyDescent="0.25">
      <c r="A24" s="61" t="s">
        <v>18</v>
      </c>
      <c r="B24" s="62"/>
      <c r="C24" s="62"/>
      <c r="D24" s="63">
        <v>3</v>
      </c>
      <c r="E24" s="64">
        <f>E25+E26+E27</f>
        <v>141423</v>
      </c>
      <c r="F24" s="109">
        <f>+F25+F26+F27</f>
        <v>11.747950257931068</v>
      </c>
      <c r="G24" s="112"/>
    </row>
    <row r="25" spans="1:7" x14ac:dyDescent="0.25">
      <c r="A25" s="65" t="s">
        <v>19</v>
      </c>
      <c r="B25" s="66"/>
      <c r="C25" s="66"/>
      <c r="D25" s="63">
        <v>4</v>
      </c>
      <c r="E25" s="64">
        <v>114602</v>
      </c>
      <c r="F25" s="109">
        <f>E25/E21*100</f>
        <v>9.5199408544537754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09">
        <f t="shared" ref="F26" si="0">E26/E24*100</f>
        <v>0</v>
      </c>
    </row>
    <row r="27" spans="1:7" x14ac:dyDescent="0.25">
      <c r="A27" s="65" t="s">
        <v>20</v>
      </c>
      <c r="B27" s="66"/>
      <c r="C27" s="66"/>
      <c r="D27" s="63">
        <v>5</v>
      </c>
      <c r="E27" s="64">
        <v>26821</v>
      </c>
      <c r="F27" s="109">
        <f>E27/E21*100</f>
        <v>2.2280094034772926</v>
      </c>
    </row>
    <row r="28" spans="1:7" x14ac:dyDescent="0.25">
      <c r="A28" s="61" t="s">
        <v>21</v>
      </c>
      <c r="B28" s="66"/>
      <c r="C28" s="66"/>
      <c r="D28" s="63">
        <v>9</v>
      </c>
      <c r="E28" s="64">
        <f>E29+E30</f>
        <v>420410</v>
      </c>
      <c r="F28" s="109">
        <f>+F29+F30</f>
        <v>34.923285236042233</v>
      </c>
      <c r="G28" s="112"/>
    </row>
    <row r="29" spans="1:7" x14ac:dyDescent="0.25">
      <c r="A29" s="65" t="s">
        <v>22</v>
      </c>
      <c r="B29" s="66"/>
      <c r="C29" s="66"/>
      <c r="D29" s="63">
        <v>10</v>
      </c>
      <c r="E29" s="64">
        <v>175936</v>
      </c>
      <c r="F29" s="109">
        <f>E29/$E$21*100</f>
        <v>14.614930927638081</v>
      </c>
    </row>
    <row r="30" spans="1:7" x14ac:dyDescent="0.25">
      <c r="A30" s="65" t="s">
        <v>23</v>
      </c>
      <c r="B30" s="66"/>
      <c r="C30" s="66"/>
      <c r="D30" s="63">
        <v>11</v>
      </c>
      <c r="E30" s="64">
        <v>244474</v>
      </c>
      <c r="F30" s="109">
        <f>E30/$E$21*100</f>
        <v>20.308354308404152</v>
      </c>
    </row>
    <row r="31" spans="1:7" x14ac:dyDescent="0.25">
      <c r="A31" s="61" t="s">
        <v>24</v>
      </c>
      <c r="B31" s="66"/>
      <c r="C31" s="66"/>
      <c r="D31" s="63">
        <v>12</v>
      </c>
      <c r="E31" s="64">
        <f>E32+E34+E33</f>
        <v>629300</v>
      </c>
      <c r="F31" s="109">
        <f>+F32+F33+F34</f>
        <v>52.275691346641089</v>
      </c>
      <c r="G31" s="112"/>
    </row>
    <row r="32" spans="1:7" x14ac:dyDescent="0.25">
      <c r="A32" s="65" t="s">
        <v>25</v>
      </c>
      <c r="B32" s="66"/>
      <c r="C32" s="66"/>
      <c r="D32" s="63">
        <v>13</v>
      </c>
      <c r="E32" s="64">
        <v>19374</v>
      </c>
      <c r="F32" s="109">
        <f>E32/$E$21*100</f>
        <v>1.6093901861589452</v>
      </c>
    </row>
    <row r="33" spans="1:7" x14ac:dyDescent="0.25">
      <c r="A33" s="65" t="s">
        <v>26</v>
      </c>
      <c r="B33" s="66"/>
      <c r="C33" s="66"/>
      <c r="D33" s="63">
        <v>14</v>
      </c>
      <c r="E33" s="64">
        <v>609926</v>
      </c>
      <c r="F33" s="109">
        <f>E33/$E$21*100</f>
        <v>50.666301160482142</v>
      </c>
    </row>
    <row r="34" spans="1:7" hidden="1" x14ac:dyDescent="0.25">
      <c r="A34" s="100" t="s">
        <v>27</v>
      </c>
      <c r="B34" s="101"/>
      <c r="C34" s="101"/>
      <c r="D34" s="102">
        <v>15</v>
      </c>
      <c r="E34" s="103">
        <v>0</v>
      </c>
      <c r="F34" s="110">
        <f>E34/$E$21*100</f>
        <v>0</v>
      </c>
    </row>
    <row r="35" spans="1:7" ht="13.8" hidden="1" thickBot="1" x14ac:dyDescent="0.3">
      <c r="A35" s="67" t="s">
        <v>28</v>
      </c>
      <c r="B35" s="68"/>
      <c r="C35" s="68"/>
      <c r="D35" s="69">
        <v>24</v>
      </c>
      <c r="E35" s="70">
        <v>0</v>
      </c>
      <c r="F35" s="111">
        <f>E35/$E$21*100</f>
        <v>0</v>
      </c>
    </row>
    <row r="36" spans="1:7" ht="13.8" thickBot="1" x14ac:dyDescent="0.3">
      <c r="A36" s="104" t="s">
        <v>29</v>
      </c>
      <c r="B36" s="105"/>
      <c r="C36" s="105"/>
      <c r="D36" s="106">
        <v>24</v>
      </c>
      <c r="E36" s="107">
        <v>12677</v>
      </c>
      <c r="F36" s="108">
        <f>E36/$E$21*100</f>
        <v>1.0530731593856175</v>
      </c>
      <c r="G36" s="112"/>
    </row>
    <row r="37" spans="1:7" x14ac:dyDescent="0.25">
      <c r="A37" s="71"/>
      <c r="B37" s="72"/>
      <c r="C37" s="72"/>
      <c r="D37" s="73"/>
      <c r="E37" s="74"/>
      <c r="F37" s="75"/>
    </row>
    <row r="38" spans="1:7" x14ac:dyDescent="0.25">
      <c r="A38" s="71"/>
      <c r="B38" s="72"/>
      <c r="C38" s="72"/>
      <c r="D38" s="73"/>
      <c r="E38" s="74"/>
      <c r="F38" s="75"/>
    </row>
    <row r="39" spans="1:7" ht="15.6" x14ac:dyDescent="0.25">
      <c r="A39" s="76" t="s">
        <v>30</v>
      </c>
      <c r="B39" s="77"/>
      <c r="C39" s="77"/>
      <c r="D39" s="77"/>
      <c r="E39" s="77"/>
      <c r="F39" s="77"/>
    </row>
    <row r="40" spans="1:7" ht="13.8" thickBot="1" x14ac:dyDescent="0.3">
      <c r="B40" s="78"/>
      <c r="C40" s="78"/>
      <c r="D40" s="79"/>
      <c r="E40" s="80"/>
      <c r="F40" s="81"/>
    </row>
    <row r="41" spans="1:7" x14ac:dyDescent="0.25">
      <c r="A41" s="130" t="s">
        <v>31</v>
      </c>
      <c r="B41" s="133" t="s">
        <v>13</v>
      </c>
      <c r="C41" s="135" t="s">
        <v>32</v>
      </c>
      <c r="D41" s="136"/>
      <c r="E41" s="135" t="s">
        <v>33</v>
      </c>
      <c r="F41" s="136"/>
    </row>
    <row r="42" spans="1:7" x14ac:dyDescent="0.25">
      <c r="A42" s="131"/>
      <c r="B42" s="134"/>
      <c r="C42" s="82" t="s">
        <v>34</v>
      </c>
      <c r="D42" s="83" t="s">
        <v>35</v>
      </c>
      <c r="E42" s="82" t="s">
        <v>34</v>
      </c>
      <c r="F42" s="83" t="s">
        <v>35</v>
      </c>
    </row>
    <row r="43" spans="1:7" ht="13.8" thickBot="1" x14ac:dyDescent="0.3">
      <c r="A43" s="132"/>
      <c r="B43" s="120"/>
      <c r="C43" s="137" t="s">
        <v>45</v>
      </c>
      <c r="D43" s="137"/>
      <c r="E43" s="137"/>
      <c r="F43" s="138"/>
    </row>
    <row r="44" spans="1:7" ht="13.8" thickBot="1" x14ac:dyDescent="0.3">
      <c r="A44" s="84" t="s">
        <v>42</v>
      </c>
      <c r="B44" s="85">
        <v>1</v>
      </c>
      <c r="C44" s="86">
        <v>53312922</v>
      </c>
      <c r="D44" s="87">
        <v>16015501</v>
      </c>
      <c r="E44" s="86">
        <v>58078828.619999997</v>
      </c>
      <c r="F44" s="88">
        <v>17428341.149999999</v>
      </c>
    </row>
    <row r="45" spans="1:7" x14ac:dyDescent="0.25">
      <c r="A45" s="71"/>
      <c r="B45" s="78"/>
      <c r="C45" s="89"/>
      <c r="D45" s="89"/>
      <c r="E45" s="89"/>
      <c r="F45" s="89"/>
    </row>
    <row r="47" spans="1:7" ht="15.6" x14ac:dyDescent="0.25">
      <c r="A47" s="76" t="s">
        <v>36</v>
      </c>
      <c r="B47" s="78"/>
      <c r="C47" s="78"/>
      <c r="D47" s="79"/>
      <c r="E47" s="80"/>
    </row>
    <row r="48" spans="1:7" ht="13.8" thickBot="1" x14ac:dyDescent="0.3">
      <c r="A48" s="71"/>
      <c r="B48" s="78"/>
      <c r="C48" s="90"/>
      <c r="D48" s="90"/>
    </row>
    <row r="49" spans="1:6" x14ac:dyDescent="0.25">
      <c r="A49" s="117" t="s">
        <v>31</v>
      </c>
      <c r="B49" s="119" t="s">
        <v>13</v>
      </c>
      <c r="C49" s="121" t="s">
        <v>37</v>
      </c>
      <c r="D49" s="122"/>
      <c r="E49" s="91"/>
    </row>
    <row r="50" spans="1:6" ht="13.8" thickBot="1" x14ac:dyDescent="0.3">
      <c r="A50" s="118"/>
      <c r="B50" s="120"/>
      <c r="C50" s="92" t="s">
        <v>38</v>
      </c>
      <c r="D50" s="93">
        <v>43861</v>
      </c>
      <c r="E50" s="33"/>
    </row>
    <row r="51" spans="1:6" ht="13.8" thickBot="1" x14ac:dyDescent="0.3">
      <c r="A51" s="84" t="s">
        <v>42</v>
      </c>
      <c r="B51" s="58">
        <v>1</v>
      </c>
      <c r="C51" s="123">
        <v>1186697874.3199999</v>
      </c>
      <c r="D51" s="124"/>
      <c r="E51" s="94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3">
    <mergeCell ref="E12:F12"/>
    <mergeCell ref="A41:A43"/>
    <mergeCell ref="B41:B43"/>
    <mergeCell ref="C41:D41"/>
    <mergeCell ref="E41:F41"/>
    <mergeCell ref="C43:F43"/>
    <mergeCell ref="A49:A50"/>
    <mergeCell ref="B49:B50"/>
    <mergeCell ref="C49:D49"/>
    <mergeCell ref="C51:D51"/>
    <mergeCell ref="A12:B12"/>
    <mergeCell ref="A22:C22"/>
    <mergeCell ref="A23:C2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632EC-571F-4D32-8143-8B95579C7D56}">
  <sheetPr>
    <pageSetUpPr fitToPage="1"/>
  </sheetPr>
  <dimension ref="A1:G52"/>
  <sheetViews>
    <sheetView workbookViewId="0">
      <selection activeCell="C11" sqref="C11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44135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1336756</v>
      </c>
      <c r="F20" s="60">
        <f>F23+F27+F30+F35</f>
        <v>100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13.489746819913284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13.489746819913284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180325</v>
      </c>
      <c r="F23" s="114">
        <f>F24+F25</f>
        <v>13.489746819913284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179075</v>
      </c>
      <c r="F24" s="114">
        <f>E24/E20*100</f>
        <v>13.396236859980432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1250</v>
      </c>
      <c r="F25" s="114">
        <f>E25/E20*100</f>
        <v>9.3509959932852368E-2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25.504504935829722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340933</v>
      </c>
      <c r="F27" s="114">
        <f>F28+F29</f>
        <v>25.504504935829722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84596</v>
      </c>
      <c r="F28" s="114">
        <f>E28/E20*100</f>
        <v>6.3284548563836625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256337</v>
      </c>
      <c r="F29" s="114">
        <f>E29/E20*100</f>
        <v>19.17605007944606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812484</v>
      </c>
      <c r="F30" s="114">
        <f>F31+F32</f>
        <v>60.780277028866898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20018</v>
      </c>
      <c r="F31" s="114">
        <f>E31/E20*100</f>
        <v>1.497505902348671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792466</v>
      </c>
      <c r="F32" s="114">
        <f>E32/E20*100</f>
        <v>59.282771126518227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0.22547121539009363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0.22547121539009363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3014</v>
      </c>
      <c r="F35" s="108">
        <f>E35/E20*100</f>
        <v>0.22547121539009363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55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62648921</v>
      </c>
      <c r="D43" s="87">
        <v>21394687</v>
      </c>
      <c r="E43" s="86">
        <v>68069256</v>
      </c>
      <c r="F43" s="88">
        <v>23293391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44135</v>
      </c>
      <c r="E49" s="33"/>
    </row>
    <row r="50" spans="1:6" ht="13.8" thickBot="1" x14ac:dyDescent="0.3">
      <c r="A50" s="84" t="s">
        <v>42</v>
      </c>
      <c r="B50" s="58">
        <v>1</v>
      </c>
      <c r="C50" s="123">
        <v>1320391189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3E96B-B552-409A-808D-AF2D5948D0A8}">
  <sheetPr>
    <pageSetUpPr fitToPage="1"/>
  </sheetPr>
  <dimension ref="A1:G52"/>
  <sheetViews>
    <sheetView workbookViewId="0">
      <selection activeCell="H7" sqref="H7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44165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1434808</v>
      </c>
      <c r="F20" s="60">
        <f>F23+F27+F30+F35</f>
        <v>100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6.6527368121727788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6.6527368121727788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95454</v>
      </c>
      <c r="F23" s="114">
        <f>F24+F25</f>
        <v>6.6527368121727788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95454</v>
      </c>
      <c r="F24" s="114">
        <f>E24/E20*100</f>
        <v>6.6527368121727788</v>
      </c>
    </row>
    <row r="25" spans="1:7" hidden="1" x14ac:dyDescent="0.25">
      <c r="A25" s="65" t="s">
        <v>20</v>
      </c>
      <c r="B25" s="66"/>
      <c r="C25" s="66"/>
      <c r="D25" s="63">
        <v>5</v>
      </c>
      <c r="E25" s="64">
        <v>0</v>
      </c>
      <c r="F25" s="114">
        <f>E25/E20*100</f>
        <v>0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29.087933716566955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417356</v>
      </c>
      <c r="F27" s="114">
        <f>F28+F29</f>
        <v>29.087933716566955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183839</v>
      </c>
      <c r="F28" s="114">
        <f>E28/E20*100</f>
        <v>12.81279446448584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233517</v>
      </c>
      <c r="F29" s="114">
        <f>E29/E20*100</f>
        <v>16.275139252081114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893731</v>
      </c>
      <c r="F30" s="114">
        <f>F31+F32</f>
        <v>62.289240093448036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24554</v>
      </c>
      <c r="F31" s="114">
        <f>E31/E20*100</f>
        <v>1.7113091089539505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869177</v>
      </c>
      <c r="F32" s="114">
        <f>E32/E20*100</f>
        <v>60.577930984494088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1.970089377812223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1.970089377812223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28267</v>
      </c>
      <c r="F35" s="108">
        <f>E35/E20*100</f>
        <v>1.970089377812223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56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31616047</v>
      </c>
      <c r="D43" s="87">
        <v>16790150</v>
      </c>
      <c r="E43" s="86">
        <v>34878623</v>
      </c>
      <c r="F43" s="88">
        <v>18440178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44165</v>
      </c>
      <c r="E49" s="33"/>
    </row>
    <row r="50" spans="1:6" ht="13.8" thickBot="1" x14ac:dyDescent="0.3">
      <c r="A50" s="84" t="s">
        <v>42</v>
      </c>
      <c r="B50" s="58">
        <v>1</v>
      </c>
      <c r="C50" s="123">
        <v>1400571739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9659F-9572-47A6-A065-03ABA8A33F62}">
  <sheetPr>
    <pageSetUpPr fitToPage="1"/>
  </sheetPr>
  <dimension ref="A1:G52"/>
  <sheetViews>
    <sheetView tabSelected="1" workbookViewId="0">
      <selection activeCell="K8" sqref="K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44196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1499019</v>
      </c>
      <c r="F20" s="60">
        <f>F23+F27+F30+F35+F21</f>
        <v>100</v>
      </c>
    </row>
    <row r="21" spans="1:7" ht="27" customHeight="1" x14ac:dyDescent="0.25">
      <c r="A21" s="126" t="s">
        <v>43</v>
      </c>
      <c r="B21" s="127"/>
      <c r="C21" s="128"/>
      <c r="D21" s="102">
        <v>2</v>
      </c>
      <c r="E21" s="103">
        <f>E22</f>
        <v>183845</v>
      </c>
      <c r="F21" s="114">
        <f>+F22</f>
        <v>12.264354220993862</v>
      </c>
    </row>
    <row r="22" spans="1:7" ht="12.75" customHeight="1" x14ac:dyDescent="0.25">
      <c r="A22" s="126" t="s">
        <v>44</v>
      </c>
      <c r="B22" s="127"/>
      <c r="C22" s="128"/>
      <c r="D22" s="102"/>
      <c r="E22" s="103">
        <v>183845</v>
      </c>
      <c r="F22" s="114">
        <f>E22/E20*100</f>
        <v>12.264354220993862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138397</v>
      </c>
      <c r="F23" s="114">
        <f>F24+F25</f>
        <v>9.232504724756657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138397</v>
      </c>
      <c r="F24" s="114">
        <f>E24/E20*100</f>
        <v>9.232504724756657</v>
      </c>
    </row>
    <row r="25" spans="1:7" hidden="1" x14ac:dyDescent="0.25">
      <c r="A25" s="65" t="s">
        <v>20</v>
      </c>
      <c r="B25" s="66"/>
      <c r="C25" s="66"/>
      <c r="D25" s="63">
        <v>5</v>
      </c>
      <c r="E25" s="64">
        <v>0</v>
      </c>
      <c r="F25" s="114">
        <f>E25/E20*100</f>
        <v>0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ref="F22:F34" si="0">+F27</f>
        <v>15.565980151018765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233337</v>
      </c>
      <c r="F27" s="114">
        <f>F28+F29</f>
        <v>15.565980151018765</v>
      </c>
      <c r="G27" s="112"/>
    </row>
    <row r="28" spans="1:7" hidden="1" x14ac:dyDescent="0.25">
      <c r="A28" s="65" t="s">
        <v>22</v>
      </c>
      <c r="B28" s="66"/>
      <c r="C28" s="66"/>
      <c r="D28" s="63">
        <v>10</v>
      </c>
      <c r="E28" s="64">
        <v>0</v>
      </c>
      <c r="F28" s="114">
        <f>E28/E20*100</f>
        <v>0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233337</v>
      </c>
      <c r="F29" s="114">
        <f>E29/E20*100</f>
        <v>15.565980151018765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910445</v>
      </c>
      <c r="F30" s="114">
        <f>F31+F32</f>
        <v>60.736054713115706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26450</v>
      </c>
      <c r="F31" s="114">
        <f>E31/E20*100</f>
        <v>1.7644873080327867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883995</v>
      </c>
      <c r="F32" s="114">
        <f>E32/E20*100</f>
        <v>58.971567405082922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2.2011061901150017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2.2011061901150017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32995</v>
      </c>
      <c r="F35" s="108">
        <f>E35/E20*100</f>
        <v>2.2011061901150017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57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55274255</v>
      </c>
      <c r="D43" s="87">
        <v>16145495</v>
      </c>
      <c r="E43" s="86">
        <v>61976262</v>
      </c>
      <c r="F43" s="88">
        <v>18094138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44196</v>
      </c>
      <c r="E49" s="33"/>
    </row>
    <row r="50" spans="1:6" ht="13.8" thickBot="1" x14ac:dyDescent="0.3">
      <c r="A50" s="84" t="s">
        <v>42</v>
      </c>
      <c r="B50" s="58">
        <v>1</v>
      </c>
      <c r="C50" s="123">
        <v>1463326238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3"/>
  <sheetViews>
    <sheetView topLeftCell="A10" workbookViewId="0">
      <selection activeCell="H25" sqref="H25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3</v>
      </c>
      <c r="B8" s="18" t="s">
        <v>4</v>
      </c>
      <c r="C8" s="19"/>
      <c r="D8" s="20"/>
      <c r="E8" s="21" t="s">
        <v>5</v>
      </c>
      <c r="F8" s="22" t="s">
        <v>6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7</v>
      </c>
      <c r="B10" s="26" t="s">
        <v>8</v>
      </c>
      <c r="C10" s="15"/>
      <c r="D10" s="27"/>
      <c r="E10" s="28" t="s">
        <v>9</v>
      </c>
      <c r="F10" s="26" t="s">
        <v>10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5" t="s">
        <v>41</v>
      </c>
      <c r="B12" s="125"/>
      <c r="C12" s="99"/>
      <c r="D12" s="15"/>
      <c r="E12" s="129"/>
      <c r="F12" s="129"/>
    </row>
    <row r="13" spans="1:6" x14ac:dyDescent="0.25">
      <c r="A13" s="29"/>
      <c r="B13" s="30"/>
      <c r="C13" s="30"/>
      <c r="D13" s="15"/>
      <c r="E13" s="115"/>
      <c r="F13" s="11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7" ht="15.6" x14ac:dyDescent="0.25">
      <c r="A17" s="38" t="s">
        <v>11</v>
      </c>
      <c r="B17" s="39"/>
      <c r="C17" s="39"/>
      <c r="D17" s="40"/>
      <c r="E17" s="40"/>
      <c r="F17" s="40"/>
    </row>
    <row r="18" spans="1:7" ht="13.8" thickBot="1" x14ac:dyDescent="0.3">
      <c r="A18" s="41"/>
      <c r="B18" s="41"/>
      <c r="C18" s="41"/>
      <c r="D18" s="42"/>
      <c r="E18" s="42"/>
      <c r="F18" s="42"/>
    </row>
    <row r="19" spans="1:7" ht="39.6" x14ac:dyDescent="0.3">
      <c r="A19" s="43" t="s">
        <v>12</v>
      </c>
      <c r="B19" s="44"/>
      <c r="C19" s="45"/>
      <c r="D19" s="46" t="s">
        <v>13</v>
      </c>
      <c r="E19" s="47" t="s">
        <v>14</v>
      </c>
      <c r="F19" s="48" t="s">
        <v>15</v>
      </c>
    </row>
    <row r="20" spans="1:7" ht="13.8" thickBot="1" x14ac:dyDescent="0.3">
      <c r="A20" s="49"/>
      <c r="B20" s="50"/>
      <c r="C20" s="51"/>
      <c r="D20" s="52"/>
      <c r="E20" s="53" t="s">
        <v>16</v>
      </c>
      <c r="F20" s="54">
        <v>43890</v>
      </c>
      <c r="G20" s="55"/>
    </row>
    <row r="21" spans="1:7" x14ac:dyDescent="0.25">
      <c r="A21" s="56" t="s">
        <v>17</v>
      </c>
      <c r="B21" s="57"/>
      <c r="C21" s="57"/>
      <c r="D21" s="58">
        <v>1</v>
      </c>
      <c r="E21" s="59">
        <f>+E24+E28+E31+E35+E36+E22</f>
        <v>1284625</v>
      </c>
      <c r="F21" s="60">
        <f>+F24+F28+F31+F36+F22</f>
        <v>100.00000000000001</v>
      </c>
    </row>
    <row r="22" spans="1:7" ht="27" hidden="1" customHeight="1" x14ac:dyDescent="0.25">
      <c r="A22" s="126" t="s">
        <v>43</v>
      </c>
      <c r="B22" s="127"/>
      <c r="C22" s="128"/>
      <c r="D22" s="102">
        <v>2</v>
      </c>
      <c r="E22" s="103">
        <f>E23</f>
        <v>0</v>
      </c>
      <c r="F22" s="114">
        <f>+F23</f>
        <v>0</v>
      </c>
    </row>
    <row r="23" spans="1:7" ht="12.75" hidden="1" customHeight="1" x14ac:dyDescent="0.25">
      <c r="A23" s="126" t="s">
        <v>44</v>
      </c>
      <c r="B23" s="127"/>
      <c r="C23" s="128"/>
      <c r="D23" s="102"/>
      <c r="E23" s="103">
        <v>0</v>
      </c>
      <c r="F23" s="114">
        <f>E23/E21*100</f>
        <v>0</v>
      </c>
    </row>
    <row r="24" spans="1:7" x14ac:dyDescent="0.25">
      <c r="A24" s="61" t="s">
        <v>18</v>
      </c>
      <c r="B24" s="62"/>
      <c r="C24" s="62"/>
      <c r="D24" s="63">
        <v>3</v>
      </c>
      <c r="E24" s="64">
        <f>E25+E26+E27</f>
        <v>133553</v>
      </c>
      <c r="F24" s="114">
        <f t="shared" ref="F24:F35" si="0">+F25</f>
        <v>10.3962635010217</v>
      </c>
      <c r="G24" s="112"/>
    </row>
    <row r="25" spans="1:7" x14ac:dyDescent="0.25">
      <c r="A25" s="65" t="s">
        <v>19</v>
      </c>
      <c r="B25" s="66"/>
      <c r="C25" s="66"/>
      <c r="D25" s="63">
        <v>4</v>
      </c>
      <c r="E25" s="64">
        <v>133553</v>
      </c>
      <c r="F25" s="114">
        <f>E25/E21*100</f>
        <v>10.3962635010217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32.852933735525937</v>
      </c>
    </row>
    <row r="27" spans="1:7" hidden="1" x14ac:dyDescent="0.25">
      <c r="A27" s="65" t="s">
        <v>20</v>
      </c>
      <c r="B27" s="66"/>
      <c r="C27" s="66"/>
      <c r="D27" s="63">
        <v>5</v>
      </c>
      <c r="E27" s="64">
        <v>0</v>
      </c>
      <c r="F27" s="114">
        <f t="shared" si="0"/>
        <v>32.852933735525937</v>
      </c>
    </row>
    <row r="28" spans="1:7" x14ac:dyDescent="0.25">
      <c r="A28" s="61" t="s">
        <v>21</v>
      </c>
      <c r="B28" s="66"/>
      <c r="C28" s="66"/>
      <c r="D28" s="63">
        <v>9</v>
      </c>
      <c r="E28" s="64">
        <f>E29+E30</f>
        <v>422037</v>
      </c>
      <c r="F28" s="114">
        <f>F29+F30</f>
        <v>32.852933735525937</v>
      </c>
      <c r="G28" s="112"/>
    </row>
    <row r="29" spans="1:7" x14ac:dyDescent="0.25">
      <c r="A29" s="65" t="s">
        <v>22</v>
      </c>
      <c r="B29" s="66"/>
      <c r="C29" s="66"/>
      <c r="D29" s="63">
        <v>10</v>
      </c>
      <c r="E29" s="64">
        <v>177205</v>
      </c>
      <c r="F29" s="114">
        <f>E29/E21*100</f>
        <v>13.794297946871655</v>
      </c>
    </row>
    <row r="30" spans="1:7" x14ac:dyDescent="0.25">
      <c r="A30" s="65" t="s">
        <v>23</v>
      </c>
      <c r="B30" s="66"/>
      <c r="C30" s="66"/>
      <c r="D30" s="63">
        <v>11</v>
      </c>
      <c r="E30" s="64">
        <v>244832</v>
      </c>
      <c r="F30" s="114">
        <f>E30/E21*100</f>
        <v>19.058635788654279</v>
      </c>
    </row>
    <row r="31" spans="1:7" x14ac:dyDescent="0.25">
      <c r="A31" s="61" t="s">
        <v>24</v>
      </c>
      <c r="B31" s="66"/>
      <c r="C31" s="66"/>
      <c r="D31" s="63">
        <v>12</v>
      </c>
      <c r="E31" s="64">
        <f>E32+E34+E33</f>
        <v>709692</v>
      </c>
      <c r="F31" s="114">
        <f>F32+F33</f>
        <v>55.245071518925755</v>
      </c>
      <c r="G31" s="112"/>
    </row>
    <row r="32" spans="1:7" x14ac:dyDescent="0.25">
      <c r="A32" s="65" t="s">
        <v>25</v>
      </c>
      <c r="B32" s="66"/>
      <c r="C32" s="66"/>
      <c r="D32" s="63">
        <v>13</v>
      </c>
      <c r="E32" s="64">
        <v>17522</v>
      </c>
      <c r="F32" s="114">
        <f>E32/E21*100</f>
        <v>1.3639778145373163</v>
      </c>
    </row>
    <row r="33" spans="1:7" x14ac:dyDescent="0.25">
      <c r="A33" s="65" t="s">
        <v>26</v>
      </c>
      <c r="B33" s="66"/>
      <c r="C33" s="66"/>
      <c r="D33" s="63">
        <v>14</v>
      </c>
      <c r="E33" s="64">
        <v>692170</v>
      </c>
      <c r="F33" s="114">
        <f>E33/E21*100</f>
        <v>53.881093704388441</v>
      </c>
    </row>
    <row r="34" spans="1:7" hidden="1" x14ac:dyDescent="0.25">
      <c r="A34" s="100" t="s">
        <v>27</v>
      </c>
      <c r="B34" s="101"/>
      <c r="C34" s="101"/>
      <c r="D34" s="102">
        <v>15</v>
      </c>
      <c r="E34" s="103">
        <v>0</v>
      </c>
      <c r="F34" s="114">
        <f t="shared" si="0"/>
        <v>1.5057312445266127</v>
      </c>
    </row>
    <row r="35" spans="1:7" ht="13.8" hidden="1" thickBot="1" x14ac:dyDescent="0.3">
      <c r="A35" s="67" t="s">
        <v>28</v>
      </c>
      <c r="B35" s="68"/>
      <c r="C35" s="68"/>
      <c r="D35" s="69">
        <v>24</v>
      </c>
      <c r="E35" s="70">
        <v>0</v>
      </c>
      <c r="F35" s="114">
        <f t="shared" si="0"/>
        <v>1.5057312445266127</v>
      </c>
    </row>
    <row r="36" spans="1:7" ht="13.8" thickBot="1" x14ac:dyDescent="0.3">
      <c r="A36" s="104" t="s">
        <v>29</v>
      </c>
      <c r="B36" s="105"/>
      <c r="C36" s="105"/>
      <c r="D36" s="106">
        <v>24</v>
      </c>
      <c r="E36" s="107">
        <v>19343</v>
      </c>
      <c r="F36" s="108">
        <f>E36/E21*100</f>
        <v>1.5057312445266127</v>
      </c>
      <c r="G36" s="112"/>
    </row>
    <row r="37" spans="1:7" x14ac:dyDescent="0.25">
      <c r="A37" s="71"/>
      <c r="B37" s="72"/>
      <c r="C37" s="72"/>
      <c r="D37" s="73"/>
      <c r="E37" s="74"/>
      <c r="F37" s="75"/>
    </row>
    <row r="38" spans="1:7" x14ac:dyDescent="0.25">
      <c r="A38" s="71"/>
      <c r="B38" s="72"/>
      <c r="C38" s="72"/>
      <c r="D38" s="73"/>
      <c r="E38" s="74"/>
      <c r="F38" s="75"/>
    </row>
    <row r="39" spans="1:7" ht="15.6" x14ac:dyDescent="0.25">
      <c r="A39" s="76" t="s">
        <v>30</v>
      </c>
      <c r="B39" s="77"/>
      <c r="C39" s="77"/>
      <c r="D39" s="77"/>
      <c r="E39" s="77"/>
      <c r="F39" s="77"/>
    </row>
    <row r="40" spans="1:7" ht="13.8" thickBot="1" x14ac:dyDescent="0.3">
      <c r="B40" s="78"/>
      <c r="C40" s="78"/>
      <c r="D40" s="79"/>
      <c r="E40" s="80"/>
      <c r="F40" s="81"/>
    </row>
    <row r="41" spans="1:7" x14ac:dyDescent="0.25">
      <c r="A41" s="130" t="s">
        <v>31</v>
      </c>
      <c r="B41" s="133" t="s">
        <v>13</v>
      </c>
      <c r="C41" s="135" t="s">
        <v>32</v>
      </c>
      <c r="D41" s="136"/>
      <c r="E41" s="135" t="s">
        <v>33</v>
      </c>
      <c r="F41" s="136"/>
    </row>
    <row r="42" spans="1:7" x14ac:dyDescent="0.25">
      <c r="A42" s="131"/>
      <c r="B42" s="134"/>
      <c r="C42" s="82" t="s">
        <v>34</v>
      </c>
      <c r="D42" s="83" t="s">
        <v>35</v>
      </c>
      <c r="E42" s="82" t="s">
        <v>34</v>
      </c>
      <c r="F42" s="83" t="s">
        <v>35</v>
      </c>
    </row>
    <row r="43" spans="1:7" ht="13.8" thickBot="1" x14ac:dyDescent="0.3">
      <c r="A43" s="132"/>
      <c r="B43" s="120"/>
      <c r="C43" s="137" t="s">
        <v>46</v>
      </c>
      <c r="D43" s="137"/>
      <c r="E43" s="137"/>
      <c r="F43" s="138"/>
    </row>
    <row r="44" spans="1:7" ht="13.8" thickBot="1" x14ac:dyDescent="0.3">
      <c r="A44" s="84" t="s">
        <v>42</v>
      </c>
      <c r="B44" s="85">
        <v>1</v>
      </c>
      <c r="C44" s="86">
        <v>74830744</v>
      </c>
      <c r="D44" s="87">
        <v>25926298</v>
      </c>
      <c r="E44" s="86">
        <v>81728375.5</v>
      </c>
      <c r="F44" s="88">
        <v>28057251.07</v>
      </c>
    </row>
    <row r="45" spans="1:7" x14ac:dyDescent="0.25">
      <c r="A45" s="71"/>
      <c r="B45" s="78"/>
      <c r="C45" s="89"/>
      <c r="D45" s="89"/>
      <c r="E45" s="89"/>
      <c r="F45" s="89"/>
    </row>
    <row r="47" spans="1:7" ht="15.6" x14ac:dyDescent="0.25">
      <c r="A47" s="76" t="s">
        <v>36</v>
      </c>
      <c r="B47" s="78"/>
      <c r="C47" s="78"/>
      <c r="D47" s="79"/>
      <c r="E47" s="80"/>
    </row>
    <row r="48" spans="1:7" ht="13.8" thickBot="1" x14ac:dyDescent="0.3">
      <c r="A48" s="71"/>
      <c r="B48" s="78"/>
      <c r="C48" s="90"/>
      <c r="D48" s="90"/>
    </row>
    <row r="49" spans="1:6" x14ac:dyDescent="0.25">
      <c r="A49" s="117" t="s">
        <v>31</v>
      </c>
      <c r="B49" s="119" t="s">
        <v>13</v>
      </c>
      <c r="C49" s="121" t="s">
        <v>37</v>
      </c>
      <c r="D49" s="122"/>
      <c r="E49" s="91"/>
    </row>
    <row r="50" spans="1:6" ht="13.8" thickBot="1" x14ac:dyDescent="0.3">
      <c r="A50" s="118"/>
      <c r="B50" s="120"/>
      <c r="C50" s="92" t="s">
        <v>38</v>
      </c>
      <c r="D50" s="93">
        <v>43889</v>
      </c>
      <c r="E50" s="33"/>
    </row>
    <row r="51" spans="1:6" ht="13.8" thickBot="1" x14ac:dyDescent="0.3">
      <c r="A51" s="84" t="s">
        <v>42</v>
      </c>
      <c r="B51" s="58">
        <v>1</v>
      </c>
      <c r="C51" s="123">
        <v>1190319758.95</v>
      </c>
      <c r="D51" s="124"/>
      <c r="E51" s="94"/>
    </row>
    <row r="53" spans="1:6" ht="52.8" x14ac:dyDescent="0.3">
      <c r="A53" s="95" t="s">
        <v>39</v>
      </c>
      <c r="B53" s="96"/>
      <c r="C53" s="96"/>
      <c r="D53" s="97"/>
      <c r="E53" s="97"/>
      <c r="F53" s="98"/>
    </row>
  </sheetData>
  <mergeCells count="13">
    <mergeCell ref="E12:F12"/>
    <mergeCell ref="A22:C22"/>
    <mergeCell ref="A23:C23"/>
    <mergeCell ref="A41:A43"/>
    <mergeCell ref="B41:B43"/>
    <mergeCell ref="C41:D41"/>
    <mergeCell ref="E41:F41"/>
    <mergeCell ref="C43:F43"/>
    <mergeCell ref="A49:A50"/>
    <mergeCell ref="B49:B50"/>
    <mergeCell ref="C49:D49"/>
    <mergeCell ref="C51:D51"/>
    <mergeCell ref="A12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2"/>
  <sheetViews>
    <sheetView workbookViewId="0">
      <selection activeCell="C14" sqref="C14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43921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1103573</v>
      </c>
      <c r="F20" s="60">
        <f>F23+F27+F30+F35</f>
        <v>100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10.932308057554868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10.932308057554868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120646</v>
      </c>
      <c r="F23" s="114">
        <f>F24+F25</f>
        <v>10.932308057554868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89716</v>
      </c>
      <c r="F24" s="114">
        <f>E24/E20*100</f>
        <v>8.1295936018731876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30930</v>
      </c>
      <c r="F25" s="114">
        <f>E25/E20*100</f>
        <v>2.8027144556816812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29.935672583508296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330362</v>
      </c>
      <c r="F27" s="114">
        <f>F28+F29</f>
        <v>29.935672583508296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127546</v>
      </c>
      <c r="F28" s="114">
        <f>E28/E20*100</f>
        <v>11.557549885689482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202816</v>
      </c>
      <c r="F29" s="114">
        <f>E29/E20*100</f>
        <v>18.378122697818814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649278</v>
      </c>
      <c r="F30" s="114">
        <f>F31+F32</f>
        <v>58.834168650374743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12800</v>
      </c>
      <c r="F31" s="114">
        <f>E31/E20*100</f>
        <v>1.1598688985685586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636478</v>
      </c>
      <c r="F32" s="114">
        <f>E32/E20*100</f>
        <v>57.674299751806181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0.29785070856209783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0.29785070856209783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3287</v>
      </c>
      <c r="F35" s="108">
        <f>E35/E20*100</f>
        <v>0.29785070856209783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47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45935581</v>
      </c>
      <c r="D43" s="87">
        <v>92584412</v>
      </c>
      <c r="E43" s="86">
        <v>46063320</v>
      </c>
      <c r="F43" s="88">
        <v>89818446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v>43921</v>
      </c>
      <c r="E49" s="33"/>
    </row>
    <row r="50" spans="1:6" ht="13.8" thickBot="1" x14ac:dyDescent="0.3">
      <c r="A50" s="84" t="s">
        <v>42</v>
      </c>
      <c r="B50" s="58">
        <v>1</v>
      </c>
      <c r="C50" s="123">
        <v>1061402671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2"/>
  <sheetViews>
    <sheetView workbookViewId="0">
      <selection activeCell="H27" sqref="H27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43951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1167139</v>
      </c>
      <c r="F20" s="60">
        <f>F23+F27+F30+F35</f>
        <v>100.00000000000001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9.959396438641841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9.959396438641841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116240</v>
      </c>
      <c r="F23" s="114">
        <f>F24+F25</f>
        <v>9.959396438641841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90410</v>
      </c>
      <c r="F24" s="114">
        <f>E24/E20*100</f>
        <v>7.7462924296077844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25830</v>
      </c>
      <c r="F25" s="114">
        <f>E25/E20*100</f>
        <v>2.213104009034057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28.154915567040433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328607</v>
      </c>
      <c r="F27" s="114">
        <f>F28+F29</f>
        <v>28.154915567040433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128106</v>
      </c>
      <c r="F28" s="114">
        <f>E28/E20*100</f>
        <v>10.976070545153577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200501</v>
      </c>
      <c r="F29" s="114">
        <f>E29/E20*100</f>
        <v>17.178845021886854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720424</v>
      </c>
      <c r="F30" s="114">
        <f>F31+F32</f>
        <v>61.725638505782094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14468</v>
      </c>
      <c r="F31" s="114">
        <f>E31/E20*100</f>
        <v>1.2396124197717666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705956</v>
      </c>
      <c r="F32" s="114">
        <f>E32/E20*100</f>
        <v>60.486026086010327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0.16004948853564144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0.16004948853564144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1868</v>
      </c>
      <c r="F35" s="108">
        <f>E35/E20*100</f>
        <v>0.16004948853564144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49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18269095</v>
      </c>
      <c r="D43" s="87">
        <v>11103232</v>
      </c>
      <c r="E43" s="86">
        <v>18033334</v>
      </c>
      <c r="F43" s="88">
        <v>10859767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v>43951</v>
      </c>
      <c r="E49" s="33"/>
    </row>
    <row r="50" spans="1:6" ht="13.8" thickBot="1" x14ac:dyDescent="0.3">
      <c r="A50" s="84" t="s">
        <v>42</v>
      </c>
      <c r="B50" s="58">
        <v>1</v>
      </c>
      <c r="C50" s="123">
        <v>1131150971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2"/>
  <sheetViews>
    <sheetView topLeftCell="A41" workbookViewId="0">
      <selection activeCell="H29" sqref="H29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43982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1181767</v>
      </c>
      <c r="F20" s="60">
        <f>F23+F27+F30+F35</f>
        <v>100.00000000000001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9.5652527105596956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9.5652527105596956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113039</v>
      </c>
      <c r="F23" s="114">
        <f>F24+F25</f>
        <v>9.5652527105596956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87209</v>
      </c>
      <c r="F24" s="114">
        <f>E24/E20*100</f>
        <v>7.3795426678863087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25830</v>
      </c>
      <c r="F25" s="114">
        <f>E25/E20*100</f>
        <v>2.1857100426733864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28.026421451944415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331207</v>
      </c>
      <c r="F27" s="114">
        <f>F28+F29</f>
        <v>28.026421451944415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110371</v>
      </c>
      <c r="F28" s="114">
        <f>E28/E20*100</f>
        <v>9.3394890871043099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220836</v>
      </c>
      <c r="F29" s="114">
        <f>E29/E20*100</f>
        <v>18.686932364840107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732174</v>
      </c>
      <c r="F30" s="114">
        <f>F31+F32</f>
        <v>61.955867781043139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14641</v>
      </c>
      <c r="F31" s="114">
        <f>E31/E20*100</f>
        <v>1.2389075003786703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717533</v>
      </c>
      <c r="F32" s="114">
        <f>E32/E20*100</f>
        <v>60.716960280664466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0.45245805645275256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0.45245805645275256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5347</v>
      </c>
      <c r="F35" s="108">
        <f>E35/E20*100</f>
        <v>0.45245805645275256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50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12228715</v>
      </c>
      <c r="D43" s="87">
        <v>6737887</v>
      </c>
      <c r="E43" s="86">
        <v>12487044</v>
      </c>
      <c r="F43" s="88">
        <v>6866206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v>43982</v>
      </c>
      <c r="E49" s="33"/>
    </row>
    <row r="50" spans="1:6" ht="13.8" thickBot="1" x14ac:dyDescent="0.3">
      <c r="A50" s="84" t="s">
        <v>42</v>
      </c>
      <c r="B50" s="58">
        <v>1</v>
      </c>
      <c r="C50" s="123">
        <v>1161049044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2"/>
  <sheetViews>
    <sheetView workbookViewId="0">
      <selection activeCell="F2" sqref="F2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44012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1230202</v>
      </c>
      <c r="F20" s="60">
        <f>F23+F27+F30+F35</f>
        <v>100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11.427310311639877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11.427310311639877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140579</v>
      </c>
      <c r="F23" s="114">
        <f>F24+F25</f>
        <v>11.427310311639877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136229</v>
      </c>
      <c r="F24" s="114">
        <f>E24/E20*100</f>
        <v>11.073709846025286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4350</v>
      </c>
      <c r="F25" s="114">
        <f>E25/E20*100</f>
        <v>0.35360046561459013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26.893144377915174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330840</v>
      </c>
      <c r="F27" s="114">
        <f>F28+F29</f>
        <v>26.893144377915174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109749</v>
      </c>
      <c r="F28" s="114">
        <f>E28/E20*100</f>
        <v>8.9212178162610698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221091</v>
      </c>
      <c r="F29" s="114">
        <f>E29/E20*100</f>
        <v>17.971926561654104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751021</v>
      </c>
      <c r="F30" s="114">
        <f>F31+F32</f>
        <v>61.048592019847149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23078</v>
      </c>
      <c r="F31" s="114">
        <f>E31/E20*100</f>
        <v>1.8759520794146001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727943</v>
      </c>
      <c r="F32" s="114">
        <f>E32/E20*100</f>
        <v>59.172639940432546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0.63095329059780425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0.63095329059780425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7762</v>
      </c>
      <c r="F35" s="108">
        <f>E35/E20*100</f>
        <v>0.63095329059780425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51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40482655</v>
      </c>
      <c r="D43" s="87">
        <v>16712101</v>
      </c>
      <c r="E43" s="86">
        <v>42813274</v>
      </c>
      <c r="F43" s="88">
        <v>17666830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v>44012</v>
      </c>
      <c r="E49" s="33"/>
    </row>
    <row r="50" spans="1:6" ht="13.8" thickBot="1" x14ac:dyDescent="0.3">
      <c r="A50" s="84" t="s">
        <v>42</v>
      </c>
      <c r="B50" s="58">
        <v>1</v>
      </c>
      <c r="C50" s="123">
        <v>1204180499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2"/>
  <sheetViews>
    <sheetView workbookViewId="0">
      <selection activeCell="G5" sqref="G5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44043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1281434</v>
      </c>
      <c r="F20" s="60">
        <f>F23+F27+F30+F35</f>
        <v>100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14.549559321822271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14.549559321822271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186443</v>
      </c>
      <c r="F23" s="114">
        <f>F24+F25</f>
        <v>14.549559321822271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185193</v>
      </c>
      <c r="F24" s="114">
        <f>E24/E20*100</f>
        <v>14.452012354908641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1250</v>
      </c>
      <c r="F25" s="114">
        <f>E25/E20*100</f>
        <v>9.7546966913629574E-2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26.420322857049211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338559</v>
      </c>
      <c r="F27" s="114">
        <f>F28+F29</f>
        <v>26.420322857049211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84988</v>
      </c>
      <c r="F28" s="114">
        <f>E28/E20*100</f>
        <v>6.63225729924444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253571</v>
      </c>
      <c r="F29" s="114">
        <f>E29/E20*100</f>
        <v>19.788065557804771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729748</v>
      </c>
      <c r="F30" s="114">
        <f>F31+F32</f>
        <v>56.94776320902988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21147</v>
      </c>
      <c r="F31" s="114">
        <f>E31/E20*100</f>
        <v>1.6502605674580197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708601</v>
      </c>
      <c r="F32" s="114">
        <f>E32/E20*100</f>
        <v>55.29750264157186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2.0823546120986336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2.0823546120986336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26684</v>
      </c>
      <c r="F35" s="108">
        <f>E35/E20*100</f>
        <v>2.0823546120986336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52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35610869</v>
      </c>
      <c r="D43" s="87">
        <v>10612545</v>
      </c>
      <c r="E43" s="86">
        <v>38053978</v>
      </c>
      <c r="F43" s="88">
        <v>11324073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44043</v>
      </c>
      <c r="E49" s="33"/>
    </row>
    <row r="50" spans="1:6" ht="13.8" thickBot="1" x14ac:dyDescent="0.3">
      <c r="A50" s="84" t="s">
        <v>42</v>
      </c>
      <c r="B50" s="58">
        <v>1</v>
      </c>
      <c r="C50" s="123">
        <v>1234674719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2"/>
  <sheetViews>
    <sheetView workbookViewId="0">
      <selection activeCell="D64" sqref="D64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44074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1311655</v>
      </c>
      <c r="F20" s="60">
        <f>F23+F27+F30+F35</f>
        <v>99.999999999999986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14.020607553053203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14.020607553053203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183902</v>
      </c>
      <c r="F23" s="114">
        <f>F24+F25</f>
        <v>14.020607553053203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182652</v>
      </c>
      <c r="F24" s="114">
        <f>E24/E20*100</f>
        <v>13.925308103121628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1250</v>
      </c>
      <c r="F25" s="114">
        <f>E25/E20*100</f>
        <v>9.5299449931574992E-2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25.713850059657457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337277</v>
      </c>
      <c r="F27" s="114">
        <f>F28+F29</f>
        <v>25.713850059657457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84379</v>
      </c>
      <c r="F28" s="114">
        <f>E28/E20*100</f>
        <v>6.4330178286210931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252898</v>
      </c>
      <c r="F29" s="114">
        <f>E29/E20*100</f>
        <v>19.280832231036364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763820</v>
      </c>
      <c r="F30" s="114">
        <f>F31+F32</f>
        <v>58.233300677388492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21997</v>
      </c>
      <c r="F31" s="114">
        <f>E31/E20*100</f>
        <v>1.6770416001158841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741823</v>
      </c>
      <c r="F32" s="114">
        <f>E32/E20*100</f>
        <v>56.556259077272607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2.0322417099008505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2.0322417099008505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26656</v>
      </c>
      <c r="F35" s="108">
        <f>E35/E20*100</f>
        <v>2.0322417099008505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53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37629625</v>
      </c>
      <c r="D43" s="87">
        <v>15045297</v>
      </c>
      <c r="E43" s="86">
        <v>40563041</v>
      </c>
      <c r="F43" s="88">
        <v>16209675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44074</v>
      </c>
      <c r="E49" s="33"/>
    </row>
    <row r="50" spans="1:6" ht="13.8" thickBot="1" x14ac:dyDescent="0.3">
      <c r="A50" s="84" t="s">
        <v>42</v>
      </c>
      <c r="B50" s="58">
        <v>1</v>
      </c>
      <c r="C50" s="123">
        <v>1291337505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E40:F40"/>
    <mergeCell ref="C42:F42"/>
    <mergeCell ref="A48:A49"/>
    <mergeCell ref="B48:B49"/>
    <mergeCell ref="C48:D48"/>
    <mergeCell ref="C50:D50"/>
    <mergeCell ref="A21:C21"/>
    <mergeCell ref="A22:C22"/>
    <mergeCell ref="A40:A42"/>
    <mergeCell ref="B40:B42"/>
    <mergeCell ref="C40:D4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52"/>
  <sheetViews>
    <sheetView workbookViewId="0">
      <selection activeCell="H18" sqref="H18"/>
    </sheetView>
  </sheetViews>
  <sheetFormatPr defaultColWidth="9.109375" defaultRowHeight="13.2" x14ac:dyDescent="0.25"/>
  <cols>
    <col min="1" max="1" width="18.33203125" style="2" customWidth="1"/>
    <col min="2" max="2" width="25.109375" style="2" customWidth="1"/>
    <col min="3" max="6" width="15.6640625" style="2" customWidth="1"/>
    <col min="7" max="7" width="16.5546875" style="2" customWidth="1"/>
    <col min="8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40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48</v>
      </c>
      <c r="B8" s="116" t="s">
        <v>42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11</v>
      </c>
      <c r="B16" s="39"/>
      <c r="C16" s="39"/>
      <c r="D16" s="40"/>
      <c r="E16" s="40"/>
      <c r="F16" s="40"/>
    </row>
    <row r="17" spans="1:7" ht="13.8" thickBot="1" x14ac:dyDescent="0.3">
      <c r="A17" s="41"/>
      <c r="B17" s="41"/>
      <c r="C17" s="41"/>
      <c r="D17" s="42"/>
      <c r="E17" s="42"/>
      <c r="F17" s="42"/>
    </row>
    <row r="18" spans="1:7" ht="39.6" x14ac:dyDescent="0.3">
      <c r="A18" s="43" t="s">
        <v>12</v>
      </c>
      <c r="B18" s="44"/>
      <c r="C18" s="45"/>
      <c r="D18" s="46" t="s">
        <v>13</v>
      </c>
      <c r="E18" s="47" t="s">
        <v>14</v>
      </c>
      <c r="F18" s="48" t="s">
        <v>15</v>
      </c>
    </row>
    <row r="19" spans="1:7" ht="13.8" thickBot="1" x14ac:dyDescent="0.3">
      <c r="A19" s="49"/>
      <c r="B19" s="50"/>
      <c r="C19" s="51"/>
      <c r="D19" s="52"/>
      <c r="E19" s="53" t="s">
        <v>16</v>
      </c>
      <c r="F19" s="54">
        <v>44104</v>
      </c>
      <c r="G19" s="55"/>
    </row>
    <row r="20" spans="1:7" x14ac:dyDescent="0.25">
      <c r="A20" s="56" t="s">
        <v>17</v>
      </c>
      <c r="B20" s="57"/>
      <c r="C20" s="57"/>
      <c r="D20" s="58">
        <v>1</v>
      </c>
      <c r="E20" s="59">
        <f>+E23+E27+E30+E34+E35+E21</f>
        <v>1313720</v>
      </c>
      <c r="F20" s="60">
        <f>F23+F27+F30+F35</f>
        <v>100.00000000000001</v>
      </c>
    </row>
    <row r="21" spans="1:7" ht="27" hidden="1" customHeight="1" x14ac:dyDescent="0.25">
      <c r="A21" s="126" t="s">
        <v>43</v>
      </c>
      <c r="B21" s="127"/>
      <c r="C21" s="128"/>
      <c r="D21" s="102">
        <v>2</v>
      </c>
      <c r="E21" s="103">
        <f>E22</f>
        <v>0</v>
      </c>
      <c r="F21" s="114">
        <f>+F22</f>
        <v>10.897908230064244</v>
      </c>
    </row>
    <row r="22" spans="1:7" ht="12.75" hidden="1" customHeight="1" x14ac:dyDescent="0.25">
      <c r="A22" s="126" t="s">
        <v>44</v>
      </c>
      <c r="B22" s="127"/>
      <c r="C22" s="128"/>
      <c r="D22" s="102"/>
      <c r="E22" s="103">
        <v>0</v>
      </c>
      <c r="F22" s="114">
        <f t="shared" ref="F22:F34" si="0">+F23</f>
        <v>10.897908230064244</v>
      </c>
    </row>
    <row r="23" spans="1:7" x14ac:dyDescent="0.25">
      <c r="A23" s="61" t="s">
        <v>18</v>
      </c>
      <c r="B23" s="62"/>
      <c r="C23" s="62"/>
      <c r="D23" s="63">
        <v>3</v>
      </c>
      <c r="E23" s="64">
        <f>E24+E25+E26</f>
        <v>143168</v>
      </c>
      <c r="F23" s="114">
        <f>F24+F25</f>
        <v>10.897908230064244</v>
      </c>
      <c r="G23" s="112"/>
    </row>
    <row r="24" spans="1:7" x14ac:dyDescent="0.25">
      <c r="A24" s="65" t="s">
        <v>19</v>
      </c>
      <c r="B24" s="66"/>
      <c r="C24" s="66"/>
      <c r="D24" s="63">
        <v>4</v>
      </c>
      <c r="E24" s="64">
        <v>141918</v>
      </c>
      <c r="F24" s="114">
        <f>E24/E20*100</f>
        <v>10.802758578692567</v>
      </c>
    </row>
    <row r="25" spans="1:7" x14ac:dyDescent="0.25">
      <c r="A25" s="65" t="s">
        <v>20</v>
      </c>
      <c r="B25" s="66"/>
      <c r="C25" s="66"/>
      <c r="D25" s="63">
        <v>5</v>
      </c>
      <c r="E25" s="64">
        <v>1250</v>
      </c>
      <c r="F25" s="114">
        <f>E25/E20*100</f>
        <v>9.5149651371677385E-2</v>
      </c>
    </row>
    <row r="26" spans="1:7" hidden="1" x14ac:dyDescent="0.25">
      <c r="A26" s="65" t="s">
        <v>20</v>
      </c>
      <c r="B26" s="66"/>
      <c r="C26" s="66"/>
      <c r="D26" s="63">
        <v>5</v>
      </c>
      <c r="E26" s="64">
        <v>0</v>
      </c>
      <c r="F26" s="114">
        <f t="shared" si="0"/>
        <v>25.905748561337269</v>
      </c>
    </row>
    <row r="27" spans="1:7" x14ac:dyDescent="0.25">
      <c r="A27" s="61" t="s">
        <v>21</v>
      </c>
      <c r="B27" s="66"/>
      <c r="C27" s="66"/>
      <c r="D27" s="63">
        <v>9</v>
      </c>
      <c r="E27" s="64">
        <f>E28+E29</f>
        <v>340329</v>
      </c>
      <c r="F27" s="114">
        <f>F28+F29</f>
        <v>25.905748561337269</v>
      </c>
      <c r="G27" s="112"/>
    </row>
    <row r="28" spans="1:7" x14ac:dyDescent="0.25">
      <c r="A28" s="65" t="s">
        <v>22</v>
      </c>
      <c r="B28" s="66"/>
      <c r="C28" s="66"/>
      <c r="D28" s="63">
        <v>10</v>
      </c>
      <c r="E28" s="64">
        <v>85009</v>
      </c>
      <c r="F28" s="114">
        <f>E28/E20*100</f>
        <v>6.470861370763938</v>
      </c>
    </row>
    <row r="29" spans="1:7" x14ac:dyDescent="0.25">
      <c r="A29" s="65" t="s">
        <v>23</v>
      </c>
      <c r="B29" s="66"/>
      <c r="C29" s="66"/>
      <c r="D29" s="63">
        <v>11</v>
      </c>
      <c r="E29" s="64">
        <v>255320</v>
      </c>
      <c r="F29" s="114">
        <f>E29/E20*100</f>
        <v>19.434887190573331</v>
      </c>
    </row>
    <row r="30" spans="1:7" x14ac:dyDescent="0.25">
      <c r="A30" s="61" t="s">
        <v>24</v>
      </c>
      <c r="B30" s="66"/>
      <c r="C30" s="66"/>
      <c r="D30" s="63">
        <v>12</v>
      </c>
      <c r="E30" s="64">
        <f>E31+E33+E32</f>
        <v>823297</v>
      </c>
      <c r="F30" s="114">
        <f>F31+F32</f>
        <v>62.669138020278297</v>
      </c>
      <c r="G30" s="112"/>
    </row>
    <row r="31" spans="1:7" x14ac:dyDescent="0.25">
      <c r="A31" s="65" t="s">
        <v>25</v>
      </c>
      <c r="B31" s="66"/>
      <c r="C31" s="66"/>
      <c r="D31" s="63">
        <v>13</v>
      </c>
      <c r="E31" s="64">
        <v>20333</v>
      </c>
      <c r="F31" s="114">
        <f>E31/E20*100</f>
        <v>1.5477422890722528</v>
      </c>
    </row>
    <row r="32" spans="1:7" x14ac:dyDescent="0.25">
      <c r="A32" s="65" t="s">
        <v>26</v>
      </c>
      <c r="B32" s="66"/>
      <c r="C32" s="66"/>
      <c r="D32" s="63">
        <v>14</v>
      </c>
      <c r="E32" s="64">
        <v>802964</v>
      </c>
      <c r="F32" s="114">
        <f>E32/E20*100</f>
        <v>61.121395731206043</v>
      </c>
    </row>
    <row r="33" spans="1:7" hidden="1" x14ac:dyDescent="0.25">
      <c r="A33" s="100" t="s">
        <v>27</v>
      </c>
      <c r="B33" s="101"/>
      <c r="C33" s="101"/>
      <c r="D33" s="102">
        <v>15</v>
      </c>
      <c r="E33" s="103">
        <v>0</v>
      </c>
      <c r="F33" s="114">
        <f t="shared" si="0"/>
        <v>0.52720518832019003</v>
      </c>
    </row>
    <row r="34" spans="1:7" ht="13.8" hidden="1" thickBot="1" x14ac:dyDescent="0.3">
      <c r="A34" s="67" t="s">
        <v>28</v>
      </c>
      <c r="B34" s="68"/>
      <c r="C34" s="68"/>
      <c r="D34" s="69">
        <v>24</v>
      </c>
      <c r="E34" s="70">
        <v>0</v>
      </c>
      <c r="F34" s="114">
        <f t="shared" si="0"/>
        <v>0.52720518832019003</v>
      </c>
    </row>
    <row r="35" spans="1:7" ht="13.8" thickBot="1" x14ac:dyDescent="0.3">
      <c r="A35" s="104" t="s">
        <v>29</v>
      </c>
      <c r="B35" s="105"/>
      <c r="C35" s="105"/>
      <c r="D35" s="106">
        <v>24</v>
      </c>
      <c r="E35" s="107">
        <v>6926</v>
      </c>
      <c r="F35" s="108">
        <f>E35/E20*100</f>
        <v>0.52720518832019003</v>
      </c>
      <c r="G35" s="112"/>
    </row>
    <row r="36" spans="1:7" x14ac:dyDescent="0.25">
      <c r="A36" s="71"/>
      <c r="B36" s="72"/>
      <c r="C36" s="72"/>
      <c r="D36" s="73"/>
      <c r="E36" s="74"/>
      <c r="F36" s="75"/>
    </row>
    <row r="37" spans="1:7" x14ac:dyDescent="0.25">
      <c r="A37" s="71"/>
      <c r="B37" s="72"/>
      <c r="C37" s="72"/>
      <c r="D37" s="73"/>
      <c r="E37" s="74"/>
      <c r="F37" s="75"/>
    </row>
    <row r="38" spans="1:7" ht="15.6" x14ac:dyDescent="0.25">
      <c r="A38" s="76" t="s">
        <v>30</v>
      </c>
      <c r="B38" s="77"/>
      <c r="C38" s="77"/>
      <c r="D38" s="77"/>
      <c r="E38" s="77"/>
      <c r="F38" s="77"/>
    </row>
    <row r="39" spans="1:7" ht="13.8" thickBot="1" x14ac:dyDescent="0.3">
      <c r="B39" s="78"/>
      <c r="C39" s="78"/>
      <c r="D39" s="79"/>
      <c r="E39" s="80"/>
      <c r="F39" s="81"/>
    </row>
    <row r="40" spans="1:7" x14ac:dyDescent="0.25">
      <c r="A40" s="130" t="s">
        <v>31</v>
      </c>
      <c r="B40" s="133" t="s">
        <v>13</v>
      </c>
      <c r="C40" s="135" t="s">
        <v>32</v>
      </c>
      <c r="D40" s="136"/>
      <c r="E40" s="135" t="s">
        <v>33</v>
      </c>
      <c r="F40" s="136"/>
    </row>
    <row r="41" spans="1:7" x14ac:dyDescent="0.25">
      <c r="A41" s="131"/>
      <c r="B41" s="134"/>
      <c r="C41" s="82" t="s">
        <v>34</v>
      </c>
      <c r="D41" s="83" t="s">
        <v>35</v>
      </c>
      <c r="E41" s="82" t="s">
        <v>34</v>
      </c>
      <c r="F41" s="83" t="s">
        <v>35</v>
      </c>
    </row>
    <row r="42" spans="1:7" ht="13.8" thickBot="1" x14ac:dyDescent="0.3">
      <c r="A42" s="132"/>
      <c r="B42" s="120"/>
      <c r="C42" s="137" t="s">
        <v>54</v>
      </c>
      <c r="D42" s="137"/>
      <c r="E42" s="137"/>
      <c r="F42" s="138"/>
    </row>
    <row r="43" spans="1:7" ht="13.8" thickBot="1" x14ac:dyDescent="0.3">
      <c r="A43" s="84" t="s">
        <v>42</v>
      </c>
      <c r="B43" s="85">
        <v>1</v>
      </c>
      <c r="C43" s="86">
        <v>45690068</v>
      </c>
      <c r="D43" s="87">
        <v>31674479</v>
      </c>
      <c r="E43" s="86">
        <v>49360364</v>
      </c>
      <c r="F43" s="88">
        <v>34231451</v>
      </c>
    </row>
    <row r="44" spans="1:7" x14ac:dyDescent="0.25">
      <c r="A44" s="71"/>
      <c r="B44" s="78"/>
      <c r="C44" s="89"/>
      <c r="D44" s="89"/>
      <c r="E44" s="89"/>
      <c r="F44" s="89"/>
    </row>
    <row r="46" spans="1:7" ht="15.6" x14ac:dyDescent="0.25">
      <c r="A46" s="76" t="s">
        <v>36</v>
      </c>
      <c r="B46" s="78"/>
      <c r="C46" s="78"/>
      <c r="D46" s="79"/>
      <c r="E46" s="80"/>
    </row>
    <row r="47" spans="1:7" ht="13.8" thickBot="1" x14ac:dyDescent="0.3">
      <c r="A47" s="71"/>
      <c r="B47" s="78"/>
      <c r="C47" s="90"/>
      <c r="D47" s="90"/>
    </row>
    <row r="48" spans="1:7" x14ac:dyDescent="0.25">
      <c r="A48" s="117" t="s">
        <v>31</v>
      </c>
      <c r="B48" s="119" t="s">
        <v>13</v>
      </c>
      <c r="C48" s="121" t="s">
        <v>37</v>
      </c>
      <c r="D48" s="122"/>
      <c r="E48" s="91"/>
    </row>
    <row r="49" spans="1:6" ht="13.8" thickBot="1" x14ac:dyDescent="0.3">
      <c r="A49" s="118"/>
      <c r="B49" s="120"/>
      <c r="C49" s="92" t="s">
        <v>38</v>
      </c>
      <c r="D49" s="93">
        <f>F19</f>
        <v>44104</v>
      </c>
      <c r="E49" s="33"/>
    </row>
    <row r="50" spans="1:6" ht="13.8" thickBot="1" x14ac:dyDescent="0.3">
      <c r="A50" s="84" t="s">
        <v>42</v>
      </c>
      <c r="B50" s="58">
        <v>1</v>
      </c>
      <c r="C50" s="123">
        <v>1295605698</v>
      </c>
      <c r="D50" s="124"/>
      <c r="E50" s="94"/>
    </row>
    <row r="52" spans="1:6" ht="52.8" x14ac:dyDescent="0.3">
      <c r="A52" s="95" t="s">
        <v>39</v>
      </c>
      <c r="B52" s="96"/>
      <c r="C52" s="96"/>
      <c r="D52" s="97"/>
      <c r="E52" s="97"/>
      <c r="F52" s="98"/>
    </row>
  </sheetData>
  <mergeCells count="11">
    <mergeCell ref="C50:D50"/>
    <mergeCell ref="A21:C21"/>
    <mergeCell ref="A22:C22"/>
    <mergeCell ref="A40:A42"/>
    <mergeCell ref="B40:B42"/>
    <mergeCell ref="C40:D40"/>
    <mergeCell ref="E40:F40"/>
    <mergeCell ref="C42:F42"/>
    <mergeCell ref="A48:A49"/>
    <mergeCell ref="B48:B49"/>
    <mergeCell ref="C48:D4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2018-06-07T10:23:01Z</cp:lastPrinted>
  <dcterms:created xsi:type="dcterms:W3CDTF">2018-02-08T09:18:22Z</dcterms:created>
  <dcterms:modified xsi:type="dcterms:W3CDTF">2021-01-08T19:48:25Z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2020-11-24T10:29:52Z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2a185f12-ac90-49de-a6f2-70bb7c9df875</vt:lpwstr>
  </property>
  <property fmtid="{D5CDD505-2E9C-101B-9397-08002B2CF9AE}" pid="8" name="MSIP_Label_2a6524ed-fb1a-49fd-bafe-15c5e5ffd047_ContentBits">
    <vt:lpwstr>0</vt:lpwstr>
  </property>
</Properties>
</file>